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'Sheet1'!$A$1:$AB$54</definedName>
  </definedNames>
  <calcPr fullCalcOnLoad="1"/>
</workbook>
</file>

<file path=xl/sharedStrings.xml><?xml version="1.0" encoding="utf-8"?>
<sst xmlns="http://schemas.openxmlformats.org/spreadsheetml/2006/main" count="95" uniqueCount="70">
  <si>
    <t>BETTYS BAY RATEPAYERS ASSOCIATION - INCOME &amp; EXPENDITURE ACCOUNT</t>
  </si>
  <si>
    <t>Income Account</t>
  </si>
  <si>
    <t>Notes</t>
  </si>
  <si>
    <t>Details</t>
  </si>
  <si>
    <t>YTD</t>
  </si>
  <si>
    <t>Variance</t>
  </si>
  <si>
    <t>%</t>
  </si>
  <si>
    <t>Membership Fees</t>
  </si>
  <si>
    <t>Hall</t>
  </si>
  <si>
    <t>Hire</t>
  </si>
  <si>
    <t>Deposits</t>
  </si>
  <si>
    <t>Interest Earned</t>
  </si>
  <si>
    <t>Donations</t>
  </si>
  <si>
    <t>Fire Fighters</t>
  </si>
  <si>
    <t>BBRA</t>
  </si>
  <si>
    <t>Sundries</t>
  </si>
  <si>
    <t>Total Income</t>
  </si>
  <si>
    <t>Expenditure Account</t>
  </si>
  <si>
    <t>Printing, Postage &amp; Stationary</t>
  </si>
  <si>
    <t>Crassula Hall</t>
  </si>
  <si>
    <t>Refunds</t>
  </si>
  <si>
    <t>Electricity</t>
  </si>
  <si>
    <t>Equipment</t>
  </si>
  <si>
    <t>R &amp; M</t>
  </si>
  <si>
    <t>Disposables</t>
  </si>
  <si>
    <t>Cleaning</t>
  </si>
  <si>
    <t>Municipal Costs</t>
  </si>
  <si>
    <t>Bank Charges</t>
  </si>
  <si>
    <t>Other</t>
  </si>
  <si>
    <t>Total Expenses</t>
  </si>
  <si>
    <t>Surplus/Deficit</t>
  </si>
  <si>
    <t>Notes YTD</t>
  </si>
  <si>
    <t>Comment</t>
  </si>
  <si>
    <t>Project Funds</t>
  </si>
  <si>
    <t>Total</t>
  </si>
  <si>
    <t>B/Fwd</t>
  </si>
  <si>
    <t>Transact</t>
  </si>
  <si>
    <t>Balance</t>
  </si>
  <si>
    <t>Bank Balances</t>
  </si>
  <si>
    <t>Cheque Account</t>
  </si>
  <si>
    <t>Hire Fees</t>
  </si>
  <si>
    <t>Refund Deposits</t>
  </si>
  <si>
    <t>Municipal Charges</t>
  </si>
  <si>
    <t>Profit/Loss</t>
  </si>
  <si>
    <t>.</t>
  </si>
  <si>
    <t>Web Site Domain Annual Fees</t>
  </si>
  <si>
    <t>Eco Centre</t>
  </si>
  <si>
    <t>Liquidity Plus Account</t>
  </si>
  <si>
    <t>DIG</t>
  </si>
  <si>
    <t>Pilates</t>
  </si>
  <si>
    <t>Insurance</t>
  </si>
  <si>
    <t>Web Advertisements</t>
  </si>
  <si>
    <t xml:space="preserve">Voluntary Fire Fighters </t>
  </si>
  <si>
    <t>Fund Raising</t>
  </si>
  <si>
    <t>NW Savings Account</t>
  </si>
  <si>
    <t>Petty Cash</t>
  </si>
  <si>
    <t>Fire Book</t>
  </si>
  <si>
    <t>2019/20</t>
  </si>
  <si>
    <t>Covid-19</t>
  </si>
  <si>
    <t>Additional Cover Equipment</t>
  </si>
  <si>
    <t>Covid-19 Donations</t>
  </si>
  <si>
    <t>Closed</t>
  </si>
  <si>
    <t>NW</t>
  </si>
  <si>
    <t>Gould Funeral</t>
  </si>
  <si>
    <t>Security</t>
  </si>
  <si>
    <t>Neighbourhood Watch</t>
  </si>
  <si>
    <t>2020/21</t>
  </si>
  <si>
    <t>Financial Year 1 November 2020 to 31 October 2021</t>
  </si>
  <si>
    <t>Data Projector &amp; Screen</t>
  </si>
  <si>
    <t>Repair Electrical Components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</si>
</sst>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7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0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0" fontId="5" fillId="0" borderId="2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Border="1" applyAlignment="1">
      <alignment/>
    </xf>
    <xf numFmtId="10" fontId="5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177" fontId="5" fillId="0" borderId="10" xfId="44" applyNumberFormat="1" applyFont="1" applyBorder="1" applyAlignment="1">
      <alignment/>
    </xf>
    <xf numFmtId="0" fontId="0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8" fillId="0" borderId="21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PageLayoutView="0" workbookViewId="0" topLeftCell="E44">
      <selection activeCell="N59" sqref="N59"/>
    </sheetView>
  </sheetViews>
  <sheetFormatPr defaultColWidth="9.140625" defaultRowHeight="12.75"/>
  <cols>
    <col min="1" max="1" width="5.7109375" style="3" customWidth="1"/>
    <col min="2" max="2" width="9.7109375" style="3" customWidth="1"/>
    <col min="3" max="3" width="10.7109375" style="3" customWidth="1"/>
    <col min="4" max="4" width="9.7109375" style="3" customWidth="1"/>
    <col min="5" max="5" width="10.7109375" style="3" customWidth="1"/>
    <col min="6" max="6" width="2.7109375" style="3" customWidth="1"/>
    <col min="7" max="7" width="13.7109375" style="3" customWidth="1"/>
    <col min="8" max="8" width="9.140625" style="3" customWidth="1"/>
    <col min="9" max="9" width="10.7109375" style="3" customWidth="1"/>
    <col min="10" max="10" width="9.7109375" style="3" customWidth="1"/>
    <col min="11" max="11" width="10.7109375" style="3" customWidth="1"/>
    <col min="12" max="12" width="9.7109375" style="3" customWidth="1"/>
    <col min="13" max="13" width="10.7109375" style="3" customWidth="1"/>
    <col min="14" max="14" width="4.7109375" style="3" customWidth="1"/>
    <col min="15" max="16" width="11.7109375" style="3" customWidth="1"/>
    <col min="17" max="18" width="2.7109375" style="3" customWidth="1"/>
    <col min="19" max="19" width="10.7109375" style="3" customWidth="1"/>
    <col min="20" max="20" width="9.140625" style="3" customWidth="1"/>
    <col min="21" max="21" width="13.00390625" style="3" bestFit="1" customWidth="1"/>
    <col min="22" max="22" width="10.7109375" style="3" customWidth="1"/>
    <col min="23" max="23" width="12.28125" style="3" bestFit="1" customWidth="1"/>
    <col min="24" max="24" width="3.7109375" style="3" customWidth="1"/>
    <col min="25" max="25" width="13.00390625" style="3" bestFit="1" customWidth="1"/>
    <col min="26" max="16384" width="9.140625" style="3" customWidth="1"/>
  </cols>
  <sheetData>
    <row r="1" spans="1:27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1" t="s">
        <v>67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4"/>
      <c r="B5" s="4"/>
      <c r="C5" s="4"/>
      <c r="D5" s="4"/>
      <c r="E5" s="4"/>
      <c r="F5" s="4"/>
      <c r="G5" s="4"/>
      <c r="H5" s="4"/>
      <c r="I5" s="4"/>
      <c r="J5" s="4"/>
      <c r="K5" s="4" t="s">
        <v>4</v>
      </c>
      <c r="L5" s="4"/>
      <c r="M5" s="4" t="s">
        <v>4</v>
      </c>
      <c r="N5" s="4"/>
      <c r="O5" s="4" t="s">
        <v>4</v>
      </c>
      <c r="P5" s="4"/>
      <c r="Q5" s="2"/>
      <c r="R5" s="1" t="s">
        <v>31</v>
      </c>
      <c r="S5" s="1"/>
      <c r="T5" s="1"/>
      <c r="U5" s="4" t="s">
        <v>66</v>
      </c>
      <c r="V5" s="4" t="s">
        <v>57</v>
      </c>
      <c r="W5" s="4" t="s">
        <v>5</v>
      </c>
      <c r="X5" s="5"/>
      <c r="Y5" s="4" t="s">
        <v>32</v>
      </c>
      <c r="Z5" s="2"/>
      <c r="AA5" s="2"/>
    </row>
    <row r="6" spans="1:27" ht="15">
      <c r="A6" s="4" t="s">
        <v>2</v>
      </c>
      <c r="B6" s="4"/>
      <c r="C6" s="6">
        <v>44440</v>
      </c>
      <c r="D6" s="4"/>
      <c r="E6" s="6">
        <v>44075</v>
      </c>
      <c r="F6" s="4"/>
      <c r="G6" s="4" t="s">
        <v>3</v>
      </c>
      <c r="H6" s="4"/>
      <c r="I6" s="4"/>
      <c r="J6" s="4"/>
      <c r="K6" s="6">
        <v>44440</v>
      </c>
      <c r="L6" s="4"/>
      <c r="M6" s="6">
        <v>44075</v>
      </c>
      <c r="N6" s="4"/>
      <c r="O6" s="4" t="s">
        <v>5</v>
      </c>
      <c r="P6" s="4" t="s">
        <v>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>
      <c r="A7" s="2"/>
      <c r="B7" s="7"/>
      <c r="C7" s="7" t="s">
        <v>44</v>
      </c>
      <c r="D7" s="35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8">
        <v>1</v>
      </c>
      <c r="S7" s="9" t="s">
        <v>19</v>
      </c>
      <c r="T7" s="2"/>
      <c r="U7" s="2"/>
      <c r="V7" s="2"/>
      <c r="W7" s="2"/>
      <c r="X7" s="2"/>
      <c r="Y7" s="2"/>
      <c r="Z7" s="2"/>
      <c r="AA7" s="2"/>
    </row>
    <row r="8" spans="1:27" ht="14.25">
      <c r="A8" s="8"/>
      <c r="B8" s="46"/>
      <c r="C8" s="11">
        <v>200</v>
      </c>
      <c r="D8" s="16"/>
      <c r="E8" s="12"/>
      <c r="F8" s="2"/>
      <c r="G8" s="2" t="s">
        <v>7</v>
      </c>
      <c r="H8" s="2"/>
      <c r="I8" s="2"/>
      <c r="J8" s="10"/>
      <c r="K8" s="11">
        <v>27700</v>
      </c>
      <c r="L8" s="10"/>
      <c r="M8" s="12">
        <v>27355</v>
      </c>
      <c r="N8" s="2"/>
      <c r="O8" s="13">
        <f>+K8-M8</f>
        <v>345</v>
      </c>
      <c r="P8" s="14">
        <f>(K8-M8)/M8</f>
        <v>0.012611953938950832</v>
      </c>
      <c r="Q8" s="2"/>
      <c r="R8" s="8"/>
      <c r="S8" s="2" t="s">
        <v>40</v>
      </c>
      <c r="T8" s="2"/>
      <c r="U8" s="15">
        <v>13650</v>
      </c>
      <c r="V8" s="15">
        <v>9150</v>
      </c>
      <c r="W8" s="15">
        <f>+U8-V8</f>
        <v>4500</v>
      </c>
      <c r="X8" s="2"/>
      <c r="Y8" s="2"/>
      <c r="Z8" s="2"/>
      <c r="AA8" s="2"/>
    </row>
    <row r="9" spans="1:27" ht="14.25">
      <c r="A9" s="8"/>
      <c r="B9" s="16"/>
      <c r="C9" s="17"/>
      <c r="D9" s="16"/>
      <c r="E9" s="18"/>
      <c r="F9" s="2"/>
      <c r="G9" s="2" t="s">
        <v>52</v>
      </c>
      <c r="H9" s="2"/>
      <c r="I9" s="2"/>
      <c r="J9" s="16"/>
      <c r="K9" s="17"/>
      <c r="L9" s="16"/>
      <c r="M9" s="18"/>
      <c r="N9" s="2"/>
      <c r="O9" s="13"/>
      <c r="P9" s="20"/>
      <c r="Q9" s="2"/>
      <c r="R9" s="8"/>
      <c r="S9" s="2" t="s">
        <v>10</v>
      </c>
      <c r="T9" s="2"/>
      <c r="U9" s="15">
        <v>1000</v>
      </c>
      <c r="V9" s="15">
        <v>3000</v>
      </c>
      <c r="W9" s="15">
        <f>+U9-V9</f>
        <v>-2000</v>
      </c>
      <c r="X9" s="2"/>
      <c r="Y9" s="2"/>
      <c r="Z9" s="2"/>
      <c r="AA9" s="2"/>
    </row>
    <row r="10" spans="1:27" ht="14.25">
      <c r="A10" s="8"/>
      <c r="B10" s="16"/>
      <c r="C10" s="17">
        <v>1170</v>
      </c>
      <c r="D10" s="16"/>
      <c r="E10" s="18"/>
      <c r="F10" s="2"/>
      <c r="G10" s="2" t="s">
        <v>49</v>
      </c>
      <c r="H10" s="2"/>
      <c r="I10" s="2"/>
      <c r="J10" s="16"/>
      <c r="K10" s="17">
        <v>8660</v>
      </c>
      <c r="L10" s="16"/>
      <c r="M10" s="18">
        <v>4902</v>
      </c>
      <c r="N10" s="2"/>
      <c r="O10" s="19">
        <f>+K10-M10</f>
        <v>3758</v>
      </c>
      <c r="P10" s="20">
        <f>(K10-M10)/M10</f>
        <v>0.766625866993064</v>
      </c>
      <c r="Q10" s="2"/>
      <c r="R10" s="8"/>
      <c r="S10" s="2" t="s">
        <v>50</v>
      </c>
      <c r="T10" s="2"/>
      <c r="U10" s="15">
        <v>8272.06</v>
      </c>
      <c r="V10" s="15">
        <v>7312.13</v>
      </c>
      <c r="W10" s="15">
        <f aca="true" t="shared" si="0" ref="W10:W17">+V10-U10</f>
        <v>-959.9299999999994</v>
      </c>
      <c r="X10" s="2"/>
      <c r="Y10" s="2" t="s">
        <v>59</v>
      </c>
      <c r="Z10" s="2"/>
      <c r="AA10" s="2"/>
    </row>
    <row r="11" spans="1:27" ht="14.25">
      <c r="A11" s="8"/>
      <c r="B11" s="21">
        <v>2850</v>
      </c>
      <c r="C11" s="17"/>
      <c r="D11" s="21">
        <v>50</v>
      </c>
      <c r="E11" s="18"/>
      <c r="F11" s="2"/>
      <c r="G11" s="2" t="s">
        <v>8</v>
      </c>
      <c r="H11" s="2" t="s">
        <v>9</v>
      </c>
      <c r="I11" s="2"/>
      <c r="J11" s="21">
        <v>13650</v>
      </c>
      <c r="K11" s="17"/>
      <c r="L11" s="21">
        <v>9150</v>
      </c>
      <c r="M11" s="18"/>
      <c r="N11" s="2"/>
      <c r="O11" s="16"/>
      <c r="P11" s="20"/>
      <c r="Q11" s="2"/>
      <c r="R11" s="8"/>
      <c r="S11" s="2" t="s">
        <v>41</v>
      </c>
      <c r="T11" s="2"/>
      <c r="U11" s="15">
        <v>500</v>
      </c>
      <c r="V11" s="15">
        <v>3000</v>
      </c>
      <c r="W11" s="15">
        <f t="shared" si="0"/>
        <v>2500</v>
      </c>
      <c r="X11" s="2"/>
      <c r="Y11" s="2"/>
      <c r="Z11" s="2"/>
      <c r="AA11" s="2"/>
    </row>
    <row r="12" spans="1:27" ht="14.25">
      <c r="A12" s="8">
        <v>1</v>
      </c>
      <c r="B12" s="22"/>
      <c r="C12" s="17">
        <f>+B11+B12</f>
        <v>2850</v>
      </c>
      <c r="D12" s="22"/>
      <c r="E12" s="18">
        <f>+D11+D12</f>
        <v>50</v>
      </c>
      <c r="F12" s="2"/>
      <c r="G12" s="2"/>
      <c r="H12" s="2" t="s">
        <v>10</v>
      </c>
      <c r="I12" s="2"/>
      <c r="J12" s="22">
        <v>1000</v>
      </c>
      <c r="K12" s="17">
        <f>+J11+J12</f>
        <v>14650</v>
      </c>
      <c r="L12" s="22">
        <v>3000</v>
      </c>
      <c r="M12" s="18">
        <f>+L11+L12</f>
        <v>12150</v>
      </c>
      <c r="N12" s="2"/>
      <c r="O12" s="19">
        <f aca="true" t="shared" si="1" ref="O12:O18">+K12-M12</f>
        <v>2500</v>
      </c>
      <c r="P12" s="20">
        <f>(K12-M12)/M12</f>
        <v>0.205761316872428</v>
      </c>
      <c r="Q12" s="2"/>
      <c r="R12" s="8"/>
      <c r="S12" s="2" t="s">
        <v>25</v>
      </c>
      <c r="T12" s="2"/>
      <c r="U12" s="15">
        <v>400</v>
      </c>
      <c r="V12" s="15">
        <v>400</v>
      </c>
      <c r="W12" s="15">
        <f t="shared" si="0"/>
        <v>0</v>
      </c>
      <c r="X12" s="2"/>
      <c r="Y12" s="2"/>
      <c r="Z12" s="2"/>
      <c r="AA12" s="2"/>
    </row>
    <row r="13" spans="1:27" ht="14.25">
      <c r="A13" s="8"/>
      <c r="B13" s="19"/>
      <c r="C13" s="17">
        <v>3518</v>
      </c>
      <c r="D13" s="16"/>
      <c r="E13" s="18">
        <v>7777</v>
      </c>
      <c r="F13" s="2"/>
      <c r="G13" s="2" t="s">
        <v>65</v>
      </c>
      <c r="H13" s="2"/>
      <c r="I13" s="2"/>
      <c r="J13" s="19"/>
      <c r="K13" s="17">
        <v>38156</v>
      </c>
      <c r="L13" s="16"/>
      <c r="M13" s="18">
        <v>16052</v>
      </c>
      <c r="N13" s="2"/>
      <c r="O13" s="19">
        <f t="shared" si="1"/>
        <v>22104</v>
      </c>
      <c r="P13" s="20">
        <f>(K13-M13)/M13</f>
        <v>1.377024669823075</v>
      </c>
      <c r="Q13" s="2"/>
      <c r="R13" s="8"/>
      <c r="S13" s="2" t="s">
        <v>42</v>
      </c>
      <c r="T13" s="2"/>
      <c r="U13" s="15">
        <v>9888.15</v>
      </c>
      <c r="V13" s="15">
        <v>9496.04</v>
      </c>
      <c r="W13" s="15">
        <f t="shared" si="0"/>
        <v>-392.10999999999876</v>
      </c>
      <c r="X13" s="2"/>
      <c r="Y13" s="2"/>
      <c r="Z13" s="2"/>
      <c r="AA13" s="2"/>
    </row>
    <row r="14" spans="1:27" ht="14.25">
      <c r="A14" s="8"/>
      <c r="B14" s="19"/>
      <c r="C14" s="17"/>
      <c r="D14" s="16"/>
      <c r="E14" s="18"/>
      <c r="F14" s="2"/>
      <c r="G14" s="2" t="s">
        <v>64</v>
      </c>
      <c r="H14" s="2"/>
      <c r="I14" s="2"/>
      <c r="J14" s="19"/>
      <c r="K14" s="17">
        <v>175</v>
      </c>
      <c r="L14" s="16"/>
      <c r="M14" s="18"/>
      <c r="N14" s="2"/>
      <c r="O14" s="19">
        <f t="shared" si="1"/>
        <v>175</v>
      </c>
      <c r="P14" s="20">
        <v>1</v>
      </c>
      <c r="Q14" s="2"/>
      <c r="R14" s="8"/>
      <c r="S14" s="2" t="s">
        <v>22</v>
      </c>
      <c r="U14" s="15">
        <v>32.8</v>
      </c>
      <c r="V14" s="15">
        <v>31234</v>
      </c>
      <c r="W14" s="15">
        <f t="shared" si="0"/>
        <v>31201.2</v>
      </c>
      <c r="Y14" s="2" t="s">
        <v>68</v>
      </c>
      <c r="Z14" s="2"/>
      <c r="AA14" s="2"/>
    </row>
    <row r="15" spans="1:27" ht="14.25">
      <c r="A15" s="8"/>
      <c r="B15" s="19"/>
      <c r="C15" s="17">
        <v>650</v>
      </c>
      <c r="D15" s="19"/>
      <c r="E15" s="18">
        <v>560</v>
      </c>
      <c r="F15" s="2"/>
      <c r="G15" s="2" t="s">
        <v>51</v>
      </c>
      <c r="H15" s="2"/>
      <c r="I15" s="2"/>
      <c r="J15" s="19"/>
      <c r="K15" s="17">
        <v>4420</v>
      </c>
      <c r="L15" s="19"/>
      <c r="M15" s="18">
        <v>5213.33</v>
      </c>
      <c r="N15" s="2"/>
      <c r="O15" s="19">
        <f t="shared" si="1"/>
        <v>-793.3299999999999</v>
      </c>
      <c r="P15" s="20">
        <f>(K15-M15)/M15</f>
        <v>-0.15217337095484076</v>
      </c>
      <c r="Q15" s="2"/>
      <c r="S15" s="2" t="s">
        <v>21</v>
      </c>
      <c r="U15" s="15">
        <v>3900</v>
      </c>
      <c r="V15" s="15">
        <v>2700</v>
      </c>
      <c r="W15" s="15">
        <f t="shared" si="0"/>
        <v>-1200</v>
      </c>
      <c r="X15" s="2"/>
      <c r="Y15" s="2"/>
      <c r="Z15" s="2"/>
      <c r="AA15" s="2"/>
    </row>
    <row r="16" spans="1:27" ht="14.25">
      <c r="A16" s="8"/>
      <c r="B16" s="19"/>
      <c r="C16" s="17"/>
      <c r="D16" s="19"/>
      <c r="E16" s="18">
        <v>4000</v>
      </c>
      <c r="F16" s="2"/>
      <c r="G16" s="2" t="s">
        <v>56</v>
      </c>
      <c r="H16" s="2"/>
      <c r="I16" s="2"/>
      <c r="J16" s="19"/>
      <c r="K16" s="17">
        <v>3000</v>
      </c>
      <c r="L16" s="19"/>
      <c r="M16" s="18">
        <v>127900</v>
      </c>
      <c r="N16" s="2"/>
      <c r="O16" s="19">
        <f t="shared" si="1"/>
        <v>-124900</v>
      </c>
      <c r="P16" s="20">
        <f>(K16-M16)/M16</f>
        <v>-0.9765441751368257</v>
      </c>
      <c r="Q16" s="2"/>
      <c r="S16" s="2" t="s">
        <v>23</v>
      </c>
      <c r="T16" s="2"/>
      <c r="U16" s="15"/>
      <c r="V16" s="15">
        <v>5175.4</v>
      </c>
      <c r="W16" s="15">
        <f t="shared" si="0"/>
        <v>5175.4</v>
      </c>
      <c r="X16" s="2"/>
      <c r="Y16" s="2" t="s">
        <v>69</v>
      </c>
      <c r="Z16" s="2"/>
      <c r="AA16" s="2"/>
    </row>
    <row r="17" spans="1:27" ht="14.25">
      <c r="A17" s="8"/>
      <c r="B17" s="19"/>
      <c r="C17" s="17"/>
      <c r="D17" s="19"/>
      <c r="E17" s="18"/>
      <c r="F17" s="2"/>
      <c r="G17" s="2" t="s">
        <v>53</v>
      </c>
      <c r="H17" s="2"/>
      <c r="I17" s="2"/>
      <c r="J17" s="19"/>
      <c r="K17" s="17">
        <v>6801</v>
      </c>
      <c r="L17" s="19"/>
      <c r="M17" s="18">
        <v>1317</v>
      </c>
      <c r="N17" s="2"/>
      <c r="O17" s="19">
        <f t="shared" si="1"/>
        <v>5484</v>
      </c>
      <c r="P17" s="20">
        <f>(K17-M17)/M17</f>
        <v>4.164009111617312</v>
      </c>
      <c r="Q17" s="2"/>
      <c r="R17" s="8"/>
      <c r="S17" s="2" t="s">
        <v>24</v>
      </c>
      <c r="T17" s="2"/>
      <c r="U17" s="15">
        <v>50.99</v>
      </c>
      <c r="V17" s="15"/>
      <c r="W17" s="15">
        <f t="shared" si="0"/>
        <v>-50.99</v>
      </c>
      <c r="X17" s="2"/>
      <c r="Y17" s="2"/>
      <c r="Z17" s="2"/>
      <c r="AA17" s="2"/>
    </row>
    <row r="18" spans="1:27" ht="14.25">
      <c r="A18" s="8"/>
      <c r="B18" s="19"/>
      <c r="C18" s="17">
        <v>1409.92</v>
      </c>
      <c r="D18" s="16"/>
      <c r="E18" s="18">
        <v>1368.99</v>
      </c>
      <c r="F18" s="2"/>
      <c r="G18" s="2" t="s">
        <v>11</v>
      </c>
      <c r="H18" s="2"/>
      <c r="I18" s="2"/>
      <c r="J18" s="19"/>
      <c r="K18" s="17">
        <v>15051.21</v>
      </c>
      <c r="L18" s="16"/>
      <c r="M18" s="18">
        <v>22954.08</v>
      </c>
      <c r="N18" s="2"/>
      <c r="O18" s="19">
        <f t="shared" si="1"/>
        <v>-7902.870000000003</v>
      </c>
      <c r="P18" s="20">
        <f>(K18-M18)/M18</f>
        <v>-0.34429042679994154</v>
      </c>
      <c r="Q18" s="2"/>
      <c r="S18" s="2" t="s">
        <v>43</v>
      </c>
      <c r="T18" s="2"/>
      <c r="U18" s="25">
        <f>SUM(U8:U9)-SUM(U10:U17)</f>
        <v>-8394</v>
      </c>
      <c r="V18" s="26">
        <f>SUM(V8:V9)-SUM(V10:V17)</f>
        <v>-47167.57</v>
      </c>
      <c r="W18" s="27">
        <f>+U18-V18</f>
        <v>38773.57</v>
      </c>
      <c r="X18" s="2"/>
      <c r="Y18" s="2"/>
      <c r="Z18" s="2"/>
      <c r="AA18" s="2"/>
    </row>
    <row r="19" spans="1:27" ht="14.25">
      <c r="A19" s="8"/>
      <c r="B19" s="21"/>
      <c r="C19" s="17"/>
      <c r="D19" s="21"/>
      <c r="E19" s="18"/>
      <c r="F19" s="2"/>
      <c r="G19" s="2" t="s">
        <v>12</v>
      </c>
      <c r="H19" s="2" t="s">
        <v>13</v>
      </c>
      <c r="I19" s="2"/>
      <c r="J19" s="21">
        <v>200</v>
      </c>
      <c r="K19" s="17"/>
      <c r="L19" s="21">
        <v>450</v>
      </c>
      <c r="M19" s="18"/>
      <c r="N19" s="2"/>
      <c r="O19" s="19"/>
      <c r="P19" s="20"/>
      <c r="Q19" s="2"/>
      <c r="R19" s="8"/>
      <c r="S19" s="2"/>
      <c r="T19" s="2"/>
      <c r="U19" s="15"/>
      <c r="V19" s="15"/>
      <c r="W19" s="15"/>
      <c r="X19" s="2"/>
      <c r="Y19" s="2"/>
      <c r="Z19" s="2"/>
      <c r="AA19" s="2"/>
    </row>
    <row r="20" spans="1:27" ht="14.25">
      <c r="A20" s="8"/>
      <c r="B20" s="22"/>
      <c r="C20" s="17">
        <f>SUM(B19:B20)</f>
        <v>0</v>
      </c>
      <c r="D20" s="22"/>
      <c r="E20" s="18">
        <f>SUM(D19:D20)</f>
        <v>0</v>
      </c>
      <c r="F20" s="2"/>
      <c r="G20" s="2"/>
      <c r="H20" s="2" t="s">
        <v>14</v>
      </c>
      <c r="I20" s="2"/>
      <c r="J20" s="22">
        <v>1616</v>
      </c>
      <c r="K20" s="17">
        <f>SUM(J19:J20)</f>
        <v>1816</v>
      </c>
      <c r="L20" s="22">
        <v>325</v>
      </c>
      <c r="M20" s="18">
        <f>SUM(L19:L20)</f>
        <v>775</v>
      </c>
      <c r="N20" s="2"/>
      <c r="O20" s="19">
        <f>+K20-M20</f>
        <v>1041</v>
      </c>
      <c r="P20" s="20">
        <f>(K20-M20)/M20</f>
        <v>1.343225806451613</v>
      </c>
      <c r="Q20" s="2"/>
      <c r="R20" s="8"/>
      <c r="S20" s="33" t="s">
        <v>33</v>
      </c>
      <c r="T20" s="34"/>
      <c r="U20" s="40" t="s">
        <v>35</v>
      </c>
      <c r="V20" s="40" t="s">
        <v>36</v>
      </c>
      <c r="W20" s="41" t="s">
        <v>37</v>
      </c>
      <c r="X20" s="2"/>
      <c r="Y20" s="2"/>
      <c r="Z20" s="2"/>
      <c r="AA20" s="2"/>
    </row>
    <row r="21" spans="2:27" ht="14.25">
      <c r="B21" s="47"/>
      <c r="C21" s="17"/>
      <c r="E21" s="58"/>
      <c r="G21" s="2" t="s">
        <v>60</v>
      </c>
      <c r="J21" s="47"/>
      <c r="K21" s="48"/>
      <c r="L21" s="43"/>
      <c r="M21" s="18">
        <v>48950</v>
      </c>
      <c r="O21" s="19">
        <f>+K21-M21</f>
        <v>-48950</v>
      </c>
      <c r="P21" s="20">
        <v>-1</v>
      </c>
      <c r="R21" s="8"/>
      <c r="S21" s="16"/>
      <c r="T21" s="7"/>
      <c r="U21" s="7"/>
      <c r="V21" s="7"/>
      <c r="W21" s="23"/>
      <c r="X21" s="2"/>
      <c r="Y21" s="2"/>
      <c r="Z21" s="2"/>
      <c r="AA21" s="2"/>
    </row>
    <row r="22" spans="1:27" ht="14.25">
      <c r="A22" s="8"/>
      <c r="B22" s="16"/>
      <c r="C22" s="17"/>
      <c r="D22" s="16"/>
      <c r="E22" s="18">
        <v>2420</v>
      </c>
      <c r="F22" s="2"/>
      <c r="G22" s="2" t="s">
        <v>15</v>
      </c>
      <c r="H22" s="2"/>
      <c r="I22" s="2"/>
      <c r="J22" s="16"/>
      <c r="K22" s="17"/>
      <c r="L22" s="16"/>
      <c r="M22" s="18">
        <v>12220</v>
      </c>
      <c r="N22" s="2"/>
      <c r="O22" s="19">
        <f>+K22-M22</f>
        <v>-12220</v>
      </c>
      <c r="P22" s="20">
        <v>-1</v>
      </c>
      <c r="Q22" s="2"/>
      <c r="R22" s="8"/>
      <c r="S22" s="42" t="s">
        <v>13</v>
      </c>
      <c r="T22" s="7"/>
      <c r="U22" s="17">
        <v>141191.89</v>
      </c>
      <c r="V22" s="17"/>
      <c r="W22" s="18">
        <f>+U22+V22</f>
        <v>141191.89</v>
      </c>
      <c r="X22" s="2"/>
      <c r="Y22" s="31"/>
      <c r="Z22" s="2"/>
      <c r="AA22" s="2"/>
    </row>
    <row r="23" spans="1:27" ht="14.25">
      <c r="A23" s="8"/>
      <c r="B23" s="16"/>
      <c r="C23" s="17"/>
      <c r="D23" s="16"/>
      <c r="E23" s="18"/>
      <c r="F23" s="2"/>
      <c r="G23" s="2"/>
      <c r="H23" s="2"/>
      <c r="I23" s="2"/>
      <c r="J23" s="16"/>
      <c r="K23" s="17"/>
      <c r="L23" s="16"/>
      <c r="M23" s="18"/>
      <c r="N23" s="2"/>
      <c r="O23" s="19"/>
      <c r="P23" s="20"/>
      <c r="Q23" s="2"/>
      <c r="R23" s="8"/>
      <c r="S23" s="16"/>
      <c r="T23" s="7"/>
      <c r="U23" s="17"/>
      <c r="V23" s="17"/>
      <c r="W23" s="18"/>
      <c r="X23" s="31"/>
      <c r="Y23" s="2"/>
      <c r="Z23" s="2"/>
      <c r="AA23" s="2"/>
    </row>
    <row r="24" spans="1:27" ht="14.25">
      <c r="A24" s="8"/>
      <c r="B24" s="28"/>
      <c r="C24" s="25">
        <f>SUM(C8:C22)</f>
        <v>9797.92</v>
      </c>
      <c r="D24" s="28"/>
      <c r="E24" s="29">
        <f>SUM(E8:E22)</f>
        <v>16175.99</v>
      </c>
      <c r="F24" s="2"/>
      <c r="G24" s="9" t="s">
        <v>16</v>
      </c>
      <c r="H24" s="2"/>
      <c r="I24" s="2"/>
      <c r="J24" s="28"/>
      <c r="K24" s="25">
        <f>SUM(K8:K22)</f>
        <v>120429.20999999999</v>
      </c>
      <c r="L24" s="28"/>
      <c r="M24" s="29">
        <f>SUM(M8:M22)</f>
        <v>279788.41000000003</v>
      </c>
      <c r="N24" s="2"/>
      <c r="O24" s="25">
        <f>+K24-M24</f>
        <v>-159359.20000000004</v>
      </c>
      <c r="P24" s="30">
        <f>(K24-M24)/M24</f>
        <v>-0.5695704121553856</v>
      </c>
      <c r="Q24" s="2"/>
      <c r="S24" s="42" t="s">
        <v>14</v>
      </c>
      <c r="T24" s="7"/>
      <c r="U24" s="17">
        <v>9944.88</v>
      </c>
      <c r="V24" s="17"/>
      <c r="W24" s="18">
        <f>+U24+V24</f>
        <v>9944.88</v>
      </c>
      <c r="X24" s="2"/>
      <c r="Y24" s="15"/>
      <c r="Z24" s="2"/>
      <c r="AA24" s="2"/>
    </row>
    <row r="25" spans="1:27" ht="14.2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  <c r="O25" s="34"/>
      <c r="P25" s="34"/>
      <c r="Q25" s="7"/>
      <c r="R25" s="8"/>
      <c r="S25" s="16"/>
      <c r="T25" s="7"/>
      <c r="U25" s="17"/>
      <c r="V25" s="17"/>
      <c r="W25" s="18"/>
      <c r="X25" s="15"/>
      <c r="Y25" s="15"/>
      <c r="Z25" s="2"/>
      <c r="AA25" s="2"/>
    </row>
    <row r="26" spans="1:27" ht="15">
      <c r="A26" s="8"/>
      <c r="B26" s="1" t="s">
        <v>17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Q26" s="2"/>
      <c r="R26" s="8"/>
      <c r="S26" s="42" t="s">
        <v>64</v>
      </c>
      <c r="T26" s="38"/>
      <c r="U26" s="17">
        <v>69725.24</v>
      </c>
      <c r="V26" s="17"/>
      <c r="W26" s="18">
        <f>+U26+V26</f>
        <v>69725.24</v>
      </c>
      <c r="Y26" s="17"/>
      <c r="Z26" s="2"/>
      <c r="AA26" s="2"/>
    </row>
    <row r="27" spans="1:27" ht="14.25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8"/>
      <c r="S27" s="16"/>
      <c r="T27" s="7"/>
      <c r="U27" s="17"/>
      <c r="V27" s="17"/>
      <c r="W27" s="18"/>
      <c r="X27" s="15"/>
      <c r="Y27" s="2"/>
      <c r="Z27" s="2"/>
      <c r="AA27" s="2"/>
    </row>
    <row r="28" spans="1:27" ht="14.25">
      <c r="A28" s="8"/>
      <c r="B28" s="13"/>
      <c r="C28" s="12">
        <v>15.82</v>
      </c>
      <c r="D28" s="13"/>
      <c r="E28" s="12">
        <v>15.82</v>
      </c>
      <c r="F28" s="2"/>
      <c r="G28" s="2" t="s">
        <v>18</v>
      </c>
      <c r="H28" s="2"/>
      <c r="I28" s="2"/>
      <c r="J28" s="13"/>
      <c r="K28" s="12">
        <v>899.02</v>
      </c>
      <c r="L28" s="13"/>
      <c r="M28" s="12">
        <v>1104.12</v>
      </c>
      <c r="N28" s="2"/>
      <c r="O28" s="13">
        <f>M28-K28</f>
        <v>205.0999999999999</v>
      </c>
      <c r="P28" s="14">
        <f>(M28-K28)/M28</f>
        <v>0.18575879433394915</v>
      </c>
      <c r="Q28" s="2"/>
      <c r="S28" s="42" t="s">
        <v>46</v>
      </c>
      <c r="T28" s="7"/>
      <c r="U28" s="7">
        <v>1844.46</v>
      </c>
      <c r="V28" s="7"/>
      <c r="W28" s="18">
        <f>+U28+V28</f>
        <v>1844.46</v>
      </c>
      <c r="X28" s="2"/>
      <c r="Z28" s="2"/>
      <c r="AA28" s="2"/>
    </row>
    <row r="29" spans="1:27" ht="14.25">
      <c r="A29" s="8"/>
      <c r="B29" s="19"/>
      <c r="C29" s="18"/>
      <c r="D29" s="19"/>
      <c r="E29" s="18">
        <v>68.96</v>
      </c>
      <c r="F29" s="2"/>
      <c r="G29" s="2" t="s">
        <v>13</v>
      </c>
      <c r="H29" s="2"/>
      <c r="I29" s="2"/>
      <c r="J29" s="19"/>
      <c r="K29" s="18">
        <v>700</v>
      </c>
      <c r="L29" s="19"/>
      <c r="M29" s="18">
        <v>2719.03</v>
      </c>
      <c r="N29" s="2"/>
      <c r="O29" s="19">
        <f>+M29-K29</f>
        <v>2019.0300000000002</v>
      </c>
      <c r="P29" s="20">
        <f>(M29-K29)/M29</f>
        <v>0.7425552494823522</v>
      </c>
      <c r="Q29" s="2"/>
      <c r="S29" s="16"/>
      <c r="T29" s="7"/>
      <c r="U29" s="7"/>
      <c r="V29" s="7"/>
      <c r="W29" s="23"/>
      <c r="Z29" s="2"/>
      <c r="AA29" s="2"/>
    </row>
    <row r="30" spans="1:27" ht="14.25">
      <c r="A30" s="8"/>
      <c r="B30" s="21"/>
      <c r="C30" s="18"/>
      <c r="D30" s="21"/>
      <c r="E30" s="18"/>
      <c r="F30" s="2"/>
      <c r="G30" s="2" t="s">
        <v>19</v>
      </c>
      <c r="H30" s="2" t="s">
        <v>20</v>
      </c>
      <c r="J30" s="21">
        <v>500</v>
      </c>
      <c r="K30" s="18"/>
      <c r="L30" s="21">
        <v>3000</v>
      </c>
      <c r="M30" s="18"/>
      <c r="N30" s="2"/>
      <c r="O30" s="19"/>
      <c r="P30" s="20"/>
      <c r="Q30" s="2"/>
      <c r="R30" s="2"/>
      <c r="S30" s="42" t="s">
        <v>48</v>
      </c>
      <c r="T30" s="7"/>
      <c r="U30" s="17">
        <v>8650</v>
      </c>
      <c r="V30" s="17"/>
      <c r="W30" s="18">
        <f>+U30+V30</f>
        <v>8650</v>
      </c>
      <c r="Y30" s="2"/>
      <c r="Z30" s="2"/>
      <c r="AA30" s="2"/>
    </row>
    <row r="31" spans="1:27" ht="14.25">
      <c r="A31" s="8"/>
      <c r="B31" s="24">
        <v>500</v>
      </c>
      <c r="C31" s="18"/>
      <c r="D31" s="24">
        <v>300</v>
      </c>
      <c r="E31" s="18"/>
      <c r="F31" s="2"/>
      <c r="G31" s="2"/>
      <c r="H31" s="2" t="s">
        <v>21</v>
      </c>
      <c r="J31" s="24">
        <v>3900</v>
      </c>
      <c r="K31" s="18"/>
      <c r="L31" s="24">
        <v>2700</v>
      </c>
      <c r="M31" s="18"/>
      <c r="N31" s="2"/>
      <c r="O31" s="19"/>
      <c r="P31" s="20"/>
      <c r="Q31" s="2"/>
      <c r="S31" s="16"/>
      <c r="T31" s="7"/>
      <c r="U31" s="7"/>
      <c r="V31" s="7"/>
      <c r="W31" s="23"/>
      <c r="X31" s="2"/>
      <c r="Y31" s="2"/>
      <c r="Z31" s="2"/>
      <c r="AA31" s="2"/>
    </row>
    <row r="32" spans="1:27" ht="14.25">
      <c r="A32" s="8"/>
      <c r="B32" s="24"/>
      <c r="C32" s="18"/>
      <c r="D32" s="24"/>
      <c r="E32" s="18"/>
      <c r="F32" s="2"/>
      <c r="G32" s="2"/>
      <c r="H32" s="2" t="s">
        <v>50</v>
      </c>
      <c r="J32" s="24">
        <v>8272.06</v>
      </c>
      <c r="K32" s="18"/>
      <c r="L32" s="24">
        <v>7312.13</v>
      </c>
      <c r="M32" s="18"/>
      <c r="N32" s="2"/>
      <c r="O32" s="19"/>
      <c r="P32" s="20"/>
      <c r="Q32" s="2"/>
      <c r="S32" s="42" t="s">
        <v>56</v>
      </c>
      <c r="T32" s="7"/>
      <c r="U32" s="17">
        <v>101559.45</v>
      </c>
      <c r="V32" s="17"/>
      <c r="W32" s="18">
        <f>+U32+V32</f>
        <v>101559.45</v>
      </c>
      <c r="Z32" s="2"/>
      <c r="AA32" s="2"/>
    </row>
    <row r="33" spans="1:27" ht="14.25">
      <c r="A33" s="8"/>
      <c r="B33" s="24"/>
      <c r="C33" s="18"/>
      <c r="D33" s="24">
        <v>186.99</v>
      </c>
      <c r="E33" s="18"/>
      <c r="F33" s="2"/>
      <c r="G33" s="2"/>
      <c r="H33" s="2" t="s">
        <v>22</v>
      </c>
      <c r="J33" s="24">
        <v>32.8</v>
      </c>
      <c r="K33" s="18"/>
      <c r="L33" s="24">
        <v>31234</v>
      </c>
      <c r="M33" s="18"/>
      <c r="N33" s="2"/>
      <c r="O33" s="16"/>
      <c r="P33" s="20"/>
      <c r="Q33" s="2"/>
      <c r="R33" s="8"/>
      <c r="S33" s="16"/>
      <c r="T33" s="7"/>
      <c r="U33" s="7"/>
      <c r="V33" s="7"/>
      <c r="W33" s="23"/>
      <c r="Z33" s="2"/>
      <c r="AA33" s="2"/>
    </row>
    <row r="34" spans="1:27" ht="14.25">
      <c r="A34" s="8"/>
      <c r="B34" s="24"/>
      <c r="C34" s="18"/>
      <c r="D34" s="24"/>
      <c r="E34" s="18"/>
      <c r="F34" s="2"/>
      <c r="G34" s="2"/>
      <c r="H34" s="2" t="s">
        <v>23</v>
      </c>
      <c r="J34" s="24"/>
      <c r="K34" s="18"/>
      <c r="L34" s="24">
        <v>5175.4</v>
      </c>
      <c r="M34" s="18"/>
      <c r="N34" s="2"/>
      <c r="O34" s="16"/>
      <c r="P34" s="20"/>
      <c r="Q34" s="2"/>
      <c r="R34" s="8"/>
      <c r="S34" s="16" t="s">
        <v>49</v>
      </c>
      <c r="T34" s="7"/>
      <c r="U34" s="17">
        <v>4578.61</v>
      </c>
      <c r="V34" s="17">
        <f>1170-800</f>
        <v>370</v>
      </c>
      <c r="W34" s="18">
        <f>U34+V34</f>
        <v>4948.61</v>
      </c>
      <c r="X34" s="2"/>
      <c r="Z34" s="2"/>
      <c r="AA34" s="2"/>
    </row>
    <row r="35" spans="1:27" ht="14.25">
      <c r="A35" s="8"/>
      <c r="B35" s="24"/>
      <c r="C35" s="18"/>
      <c r="D35" s="24"/>
      <c r="E35" s="18"/>
      <c r="F35" s="2"/>
      <c r="G35" s="2"/>
      <c r="H35" s="2" t="s">
        <v>24</v>
      </c>
      <c r="J35" s="24">
        <v>50.99</v>
      </c>
      <c r="K35" s="18"/>
      <c r="L35" s="24"/>
      <c r="M35" s="18"/>
      <c r="N35" s="2"/>
      <c r="O35" s="16"/>
      <c r="P35" s="20"/>
      <c r="Q35" s="2"/>
      <c r="R35" s="8"/>
      <c r="S35" s="16"/>
      <c r="T35" s="7"/>
      <c r="U35" s="7"/>
      <c r="V35" s="7"/>
      <c r="W35" s="23"/>
      <c r="Z35" s="2"/>
      <c r="AA35" s="2"/>
    </row>
    <row r="36" spans="1:27" ht="14.25">
      <c r="A36" s="8"/>
      <c r="B36" s="24"/>
      <c r="C36" s="18"/>
      <c r="D36" s="24">
        <v>200</v>
      </c>
      <c r="E36" s="18"/>
      <c r="F36" s="2"/>
      <c r="G36" s="2"/>
      <c r="H36" s="2" t="s">
        <v>25</v>
      </c>
      <c r="J36" s="24">
        <v>400</v>
      </c>
      <c r="K36" s="18"/>
      <c r="L36" s="24">
        <v>400</v>
      </c>
      <c r="M36" s="18"/>
      <c r="N36" s="2"/>
      <c r="O36" s="16"/>
      <c r="P36" s="20"/>
      <c r="Q36" s="2"/>
      <c r="S36" s="42" t="s">
        <v>53</v>
      </c>
      <c r="T36" s="38"/>
      <c r="U36" s="7">
        <v>9258.15</v>
      </c>
      <c r="V36" s="17"/>
      <c r="W36" s="18">
        <f>U36+V36</f>
        <v>9258.15</v>
      </c>
      <c r="Z36" s="2"/>
      <c r="AA36" s="2"/>
    </row>
    <row r="37" spans="1:27" ht="14.25">
      <c r="A37" s="8">
        <v>1</v>
      </c>
      <c r="B37" s="22">
        <v>870.67</v>
      </c>
      <c r="C37" s="18">
        <f>SUM(B30:B37)</f>
        <v>1370.67</v>
      </c>
      <c r="D37" s="22">
        <v>830.04</v>
      </c>
      <c r="E37" s="18">
        <f>SUM(D30:D37)</f>
        <v>1517.03</v>
      </c>
      <c r="F37" s="2"/>
      <c r="G37" s="2"/>
      <c r="H37" s="2" t="s">
        <v>26</v>
      </c>
      <c r="I37" s="2"/>
      <c r="J37" s="22">
        <v>9888.15</v>
      </c>
      <c r="K37" s="18">
        <f>SUM(J30:J37)</f>
        <v>23044</v>
      </c>
      <c r="L37" s="22">
        <v>9496.04</v>
      </c>
      <c r="M37" s="18">
        <f>SUM(L30:L37)</f>
        <v>59317.57000000001</v>
      </c>
      <c r="N37" s="2"/>
      <c r="O37" s="19">
        <f aca="true" t="shared" si="2" ref="O37:O45">+M37-K37</f>
        <v>36273.57000000001</v>
      </c>
      <c r="P37" s="20">
        <f>(M37-K37)/M37</f>
        <v>0.6115147670411988</v>
      </c>
      <c r="Q37" s="2"/>
      <c r="S37" s="43"/>
      <c r="T37" s="38"/>
      <c r="U37" s="38"/>
      <c r="V37" s="38"/>
      <c r="W37" s="44"/>
      <c r="Z37" s="2"/>
      <c r="AA37" s="2"/>
    </row>
    <row r="38" spans="1:27" ht="14.25">
      <c r="A38" s="8"/>
      <c r="B38" s="16"/>
      <c r="C38" s="18"/>
      <c r="D38" s="19"/>
      <c r="E38" s="18"/>
      <c r="F38" s="2"/>
      <c r="G38" s="2" t="s">
        <v>65</v>
      </c>
      <c r="H38" s="2"/>
      <c r="I38" s="2"/>
      <c r="J38" s="16"/>
      <c r="K38" s="18">
        <v>23889.3</v>
      </c>
      <c r="L38" s="19"/>
      <c r="M38" s="18">
        <v>33233.53</v>
      </c>
      <c r="N38" s="2"/>
      <c r="O38" s="19">
        <f t="shared" si="2"/>
        <v>9344.23</v>
      </c>
      <c r="P38" s="20">
        <f>(M38-K38)/M38</f>
        <v>0.28116874734642994</v>
      </c>
      <c r="Q38" s="2"/>
      <c r="R38" s="2"/>
      <c r="S38" s="42" t="s">
        <v>58</v>
      </c>
      <c r="T38" s="38"/>
      <c r="U38" s="17">
        <v>0</v>
      </c>
      <c r="V38" s="17"/>
      <c r="W38" s="18">
        <f>U38+V38</f>
        <v>0</v>
      </c>
      <c r="Z38" s="2"/>
      <c r="AA38" s="2"/>
    </row>
    <row r="39" spans="1:27" ht="14.25">
      <c r="A39" s="8"/>
      <c r="B39" s="16"/>
      <c r="C39" s="18"/>
      <c r="D39" s="19"/>
      <c r="E39" s="18"/>
      <c r="F39" s="2"/>
      <c r="G39" s="2" t="s">
        <v>64</v>
      </c>
      <c r="H39" s="2"/>
      <c r="I39" s="2"/>
      <c r="J39" s="16"/>
      <c r="K39" s="18">
        <v>30449.76</v>
      </c>
      <c r="L39" s="19"/>
      <c r="M39" s="18"/>
      <c r="N39" s="2"/>
      <c r="O39" s="19">
        <f t="shared" si="2"/>
        <v>-30449.76</v>
      </c>
      <c r="P39" s="20">
        <v>-1</v>
      </c>
      <c r="Q39" s="2"/>
      <c r="R39" s="2"/>
      <c r="S39" s="16"/>
      <c r="T39" s="7"/>
      <c r="U39" s="17"/>
      <c r="V39" s="17"/>
      <c r="W39" s="18"/>
      <c r="Z39" s="2"/>
      <c r="AA39" s="2"/>
    </row>
    <row r="40" spans="1:27" ht="14.25">
      <c r="A40" s="8"/>
      <c r="B40" s="16"/>
      <c r="C40" s="18">
        <v>112.15</v>
      </c>
      <c r="D40" s="19"/>
      <c r="E40" s="18">
        <v>109.85</v>
      </c>
      <c r="F40" s="2"/>
      <c r="G40" s="2" t="s">
        <v>27</v>
      </c>
      <c r="H40" s="2"/>
      <c r="I40" s="2"/>
      <c r="J40" s="16"/>
      <c r="K40" s="18">
        <v>1396.53</v>
      </c>
      <c r="L40" s="19"/>
      <c r="M40" s="18">
        <v>2744.6</v>
      </c>
      <c r="N40" s="2"/>
      <c r="O40" s="19">
        <f t="shared" si="2"/>
        <v>1348.07</v>
      </c>
      <c r="P40" s="20">
        <f>(M40-K40)/M40</f>
        <v>0.49117175544705965</v>
      </c>
      <c r="Q40" s="2"/>
      <c r="S40" s="57" t="s">
        <v>62</v>
      </c>
      <c r="T40" s="38"/>
      <c r="U40" s="59">
        <v>18836.4</v>
      </c>
      <c r="V40" s="56">
        <v>3518</v>
      </c>
      <c r="W40" s="58">
        <f>U40+V40</f>
        <v>22354.4</v>
      </c>
      <c r="Z40" s="2"/>
      <c r="AA40" s="2"/>
    </row>
    <row r="41" spans="1:27" ht="14.25">
      <c r="A41" s="8"/>
      <c r="B41" s="16"/>
      <c r="C41" s="18">
        <v>800</v>
      </c>
      <c r="D41" s="19"/>
      <c r="E41" s="18"/>
      <c r="F41" s="2"/>
      <c r="G41" s="2" t="s">
        <v>49</v>
      </c>
      <c r="H41" s="2"/>
      <c r="I41" s="2"/>
      <c r="J41" s="16"/>
      <c r="K41" s="18">
        <v>9200</v>
      </c>
      <c r="L41" s="19"/>
      <c r="M41" s="18">
        <v>6140</v>
      </c>
      <c r="N41" s="2"/>
      <c r="O41" s="19">
        <f t="shared" si="2"/>
        <v>-3060</v>
      </c>
      <c r="P41" s="20">
        <f>(M41-K41)/M41</f>
        <v>-0.498371335504886</v>
      </c>
      <c r="Q41" s="2"/>
      <c r="R41" s="2"/>
      <c r="S41" s="43"/>
      <c r="T41" s="38"/>
      <c r="U41" s="38"/>
      <c r="V41" s="38"/>
      <c r="W41" s="44"/>
      <c r="Z41" s="2"/>
      <c r="AA41" s="2"/>
    </row>
    <row r="42" spans="1:27" ht="14.25">
      <c r="A42" s="8"/>
      <c r="B42" s="16"/>
      <c r="C42" s="18"/>
      <c r="D42" s="19"/>
      <c r="E42" s="18"/>
      <c r="F42" s="2"/>
      <c r="G42" s="2" t="s">
        <v>56</v>
      </c>
      <c r="H42" s="2"/>
      <c r="I42" s="2"/>
      <c r="J42" s="16"/>
      <c r="K42" s="18"/>
      <c r="L42" s="19"/>
      <c r="M42" s="18">
        <v>94557.85</v>
      </c>
      <c r="N42" s="2"/>
      <c r="O42" s="19">
        <f t="shared" si="2"/>
        <v>94557.85</v>
      </c>
      <c r="P42" s="20">
        <v>1</v>
      </c>
      <c r="Q42" s="2"/>
      <c r="R42" s="2"/>
      <c r="S42" s="55" t="s">
        <v>63</v>
      </c>
      <c r="T42" s="45"/>
      <c r="U42" s="53">
        <v>4330.01</v>
      </c>
      <c r="V42" s="53"/>
      <c r="W42" s="54">
        <f>U42+V42</f>
        <v>4330.01</v>
      </c>
      <c r="Z42" s="2"/>
      <c r="AA42" s="2"/>
    </row>
    <row r="43" spans="1:27" ht="14.25">
      <c r="A43" s="8"/>
      <c r="B43" s="16"/>
      <c r="C43" s="18"/>
      <c r="D43" s="16"/>
      <c r="E43" s="18"/>
      <c r="F43" s="2"/>
      <c r="G43" s="2" t="s">
        <v>45</v>
      </c>
      <c r="H43" s="2"/>
      <c r="I43" s="2"/>
      <c r="J43" s="16"/>
      <c r="K43" s="18">
        <v>830</v>
      </c>
      <c r="L43" s="16"/>
      <c r="M43" s="18">
        <v>740</v>
      </c>
      <c r="N43" s="2"/>
      <c r="O43" s="19">
        <f t="shared" si="2"/>
        <v>-90</v>
      </c>
      <c r="P43" s="20">
        <f>(M43-K43)/M43</f>
        <v>-0.12162162162162163</v>
      </c>
      <c r="Q43" s="2"/>
      <c r="Z43" s="2"/>
      <c r="AA43" s="2"/>
    </row>
    <row r="44" spans="1:27" ht="14.25">
      <c r="A44" s="8"/>
      <c r="B44" s="16"/>
      <c r="C44" s="18"/>
      <c r="D44" s="16"/>
      <c r="E44" s="18"/>
      <c r="F44" s="2"/>
      <c r="G44" s="2" t="s">
        <v>53</v>
      </c>
      <c r="H44" s="2"/>
      <c r="I44" s="2"/>
      <c r="J44" s="16"/>
      <c r="K44" s="18"/>
      <c r="L44" s="16"/>
      <c r="M44" s="18">
        <v>2750</v>
      </c>
      <c r="N44" s="2"/>
      <c r="O44" s="19">
        <f t="shared" si="2"/>
        <v>2750</v>
      </c>
      <c r="P44" s="20">
        <v>1</v>
      </c>
      <c r="Q44" s="2"/>
      <c r="R44" s="2"/>
      <c r="S44" s="51" t="s">
        <v>34</v>
      </c>
      <c r="T44" s="52"/>
      <c r="U44" s="26">
        <f>SUM(U22:U42)</f>
        <v>369919.09</v>
      </c>
      <c r="V44" s="26">
        <f>SUM(V22:V42)</f>
        <v>3888</v>
      </c>
      <c r="W44" s="27">
        <f>SUM(W22:W42)</f>
        <v>373807.09</v>
      </c>
      <c r="Z44" s="2"/>
      <c r="AA44" s="2"/>
    </row>
    <row r="45" spans="2:27" ht="14.25">
      <c r="B45" s="43"/>
      <c r="C45" s="18"/>
      <c r="E45" s="58"/>
      <c r="G45" s="2" t="s">
        <v>60</v>
      </c>
      <c r="J45" s="43"/>
      <c r="K45" s="49"/>
      <c r="M45" s="58">
        <v>48750</v>
      </c>
      <c r="O45" s="19">
        <f t="shared" si="2"/>
        <v>48750</v>
      </c>
      <c r="P45" s="20">
        <v>1</v>
      </c>
      <c r="R45" s="2"/>
      <c r="Z45" s="2"/>
      <c r="AA45" s="2"/>
    </row>
    <row r="46" spans="1:27" ht="14.25">
      <c r="A46" s="8"/>
      <c r="B46" s="16"/>
      <c r="C46" s="18"/>
      <c r="D46" s="16"/>
      <c r="E46" s="18">
        <v>389.99</v>
      </c>
      <c r="F46" s="2"/>
      <c r="G46" s="2" t="s">
        <v>28</v>
      </c>
      <c r="H46" s="2"/>
      <c r="I46" s="2"/>
      <c r="J46" s="16"/>
      <c r="K46" s="18">
        <f>700+2400</f>
        <v>3100</v>
      </c>
      <c r="L46" s="16"/>
      <c r="M46" s="18">
        <v>12839.99</v>
      </c>
      <c r="N46" s="2"/>
      <c r="O46" s="19">
        <f>+M46-K46</f>
        <v>9739.99</v>
      </c>
      <c r="P46" s="20">
        <f>(M46-K46)/M46</f>
        <v>0.7585667901610516</v>
      </c>
      <c r="Q46" s="2"/>
      <c r="S46" s="33" t="s">
        <v>38</v>
      </c>
      <c r="T46" s="34"/>
      <c r="U46" s="34"/>
      <c r="V46" s="32"/>
      <c r="Z46" s="2"/>
      <c r="AA46" s="2"/>
    </row>
    <row r="47" spans="1:27" ht="14.25">
      <c r="A47" s="8"/>
      <c r="B47" s="16"/>
      <c r="C47" s="23"/>
      <c r="D47" s="16"/>
      <c r="E47" s="18"/>
      <c r="F47" s="2"/>
      <c r="G47" s="2"/>
      <c r="H47" s="2"/>
      <c r="I47" s="2"/>
      <c r="J47" s="16"/>
      <c r="K47" s="23"/>
      <c r="L47" s="16"/>
      <c r="M47" s="18"/>
      <c r="N47" s="2"/>
      <c r="O47" s="19"/>
      <c r="P47" s="20"/>
      <c r="Q47" s="2"/>
      <c r="R47" s="2"/>
      <c r="S47" s="16"/>
      <c r="T47" s="7"/>
      <c r="U47" s="7"/>
      <c r="V47" s="23"/>
      <c r="Z47" s="2"/>
      <c r="AA47" s="2"/>
    </row>
    <row r="48" spans="1:27" ht="14.25">
      <c r="A48" s="8"/>
      <c r="B48" s="28"/>
      <c r="C48" s="29">
        <f>SUM(C28:C46)</f>
        <v>2298.6400000000003</v>
      </c>
      <c r="D48" s="28"/>
      <c r="E48" s="29">
        <f>SUM(E28:E46)</f>
        <v>2101.6499999999996</v>
      </c>
      <c r="F48" s="2"/>
      <c r="G48" s="9" t="s">
        <v>29</v>
      </c>
      <c r="H48" s="2"/>
      <c r="I48" s="2"/>
      <c r="J48" s="28"/>
      <c r="K48" s="29">
        <f>SUM(K28:K46)</f>
        <v>93508.61</v>
      </c>
      <c r="L48" s="28"/>
      <c r="M48" s="29">
        <f>SUM(M28:M46)</f>
        <v>264896.69</v>
      </c>
      <c r="N48" s="2"/>
      <c r="O48" s="25">
        <f>+M48-K48</f>
        <v>171388.08000000002</v>
      </c>
      <c r="P48" s="30">
        <f>(M48-K48)/M48</f>
        <v>0.6469997039223103</v>
      </c>
      <c r="Q48" s="2"/>
      <c r="R48" s="2"/>
      <c r="S48" s="19">
        <v>3329.1</v>
      </c>
      <c r="T48" s="7"/>
      <c r="U48" s="7" t="s">
        <v>55</v>
      </c>
      <c r="V48" s="23"/>
      <c r="Z48" s="2"/>
      <c r="AA48" s="2"/>
    </row>
    <row r="49" spans="1:27" ht="14.25">
      <c r="A49" s="2"/>
      <c r="B49" s="2"/>
      <c r="C49" s="2"/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9">
        <v>97502.32</v>
      </c>
      <c r="T49" s="2"/>
      <c r="U49" s="7" t="s">
        <v>39</v>
      </c>
      <c r="V49" s="23"/>
      <c r="Z49" s="2"/>
      <c r="AA49" s="2"/>
    </row>
    <row r="50" spans="1:27" ht="14.25">
      <c r="A50" s="2"/>
      <c r="B50" s="2"/>
      <c r="C50" s="29">
        <f>+C24-C48</f>
        <v>7499.28</v>
      </c>
      <c r="D50" s="2"/>
      <c r="E50" s="29">
        <f>+E24-E48</f>
        <v>14074.34</v>
      </c>
      <c r="F50" s="2"/>
      <c r="G50" s="9" t="s">
        <v>30</v>
      </c>
      <c r="H50" s="2"/>
      <c r="I50" s="2"/>
      <c r="J50" s="2"/>
      <c r="K50" s="29">
        <f>+K24-K48</f>
        <v>26920.59999999999</v>
      </c>
      <c r="L50" s="2"/>
      <c r="M50" s="29">
        <f>+M24-M48</f>
        <v>14891.72000000003</v>
      </c>
      <c r="N50" s="2"/>
      <c r="O50" s="25">
        <f>+K50-M50</f>
        <v>12028.879999999961</v>
      </c>
      <c r="P50" s="39">
        <f>(O50)/M50</f>
        <v>0.8077562564968946</v>
      </c>
      <c r="Q50" s="2"/>
      <c r="R50" s="2"/>
      <c r="S50" s="19">
        <v>564144.89</v>
      </c>
      <c r="T50" s="7"/>
      <c r="U50" s="7" t="s">
        <v>47</v>
      </c>
      <c r="V50" s="23"/>
      <c r="Z50" s="2"/>
      <c r="AA50" s="2"/>
    </row>
    <row r="51" spans="1:25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"/>
      <c r="O51" s="7"/>
      <c r="P51" s="7"/>
      <c r="Q51" s="7"/>
      <c r="R51" s="2"/>
      <c r="S51" s="50" t="s">
        <v>61</v>
      </c>
      <c r="T51" s="7"/>
      <c r="U51" s="2" t="s">
        <v>54</v>
      </c>
      <c r="V51" s="23"/>
      <c r="Y51" s="2"/>
    </row>
    <row r="52" spans="1:27" ht="14.25">
      <c r="A52" s="2"/>
      <c r="B52" s="2"/>
      <c r="C52" s="2"/>
      <c r="D52" s="2"/>
      <c r="I52" s="2"/>
      <c r="J52" s="2"/>
      <c r="K52" s="2"/>
      <c r="L52" s="2"/>
      <c r="M52" s="2"/>
      <c r="N52" s="2"/>
      <c r="Q52" s="2"/>
      <c r="S52" s="16"/>
      <c r="T52" s="7"/>
      <c r="U52" s="7"/>
      <c r="V52" s="23"/>
      <c r="Y52" s="2"/>
      <c r="Z52" s="2"/>
      <c r="AA52" s="2"/>
    </row>
    <row r="53" spans="1:27" ht="14.25">
      <c r="A53" s="2"/>
      <c r="B53" s="2"/>
      <c r="C53" s="2"/>
      <c r="D53" s="2"/>
      <c r="I53" s="2"/>
      <c r="J53" s="2"/>
      <c r="K53" s="7"/>
      <c r="L53" s="2"/>
      <c r="M53" s="2"/>
      <c r="N53" s="2"/>
      <c r="Q53" s="2"/>
      <c r="R53" s="8"/>
      <c r="S53" s="29">
        <f>SUM(S48:S51)</f>
        <v>664976.31</v>
      </c>
      <c r="T53" s="35"/>
      <c r="U53" s="36" t="s">
        <v>34</v>
      </c>
      <c r="V53" s="37"/>
      <c r="X53" s="2"/>
      <c r="Y53" s="2"/>
      <c r="Z53" s="2"/>
      <c r="AA53" s="2"/>
    </row>
    <row r="54" spans="1:27" ht="14.25">
      <c r="A54" s="2"/>
      <c r="B54" s="2"/>
      <c r="C54" s="2"/>
      <c r="D54" s="2"/>
      <c r="I54" s="2"/>
      <c r="J54" s="2"/>
      <c r="K54" s="7"/>
      <c r="L54" s="2"/>
      <c r="M54" s="2"/>
      <c r="N54" s="2"/>
      <c r="Q54" s="2"/>
      <c r="R54" s="2"/>
      <c r="S54" s="2"/>
      <c r="Y54" s="2"/>
      <c r="Z54" s="2"/>
      <c r="AA54" s="2"/>
    </row>
    <row r="55" spans="1:27" ht="14.25">
      <c r="A55" s="2"/>
      <c r="B55" s="2"/>
      <c r="C55" s="2"/>
      <c r="D55" s="2"/>
      <c r="I55" s="2"/>
      <c r="J55" s="2"/>
      <c r="K55" s="7"/>
      <c r="L55" s="2"/>
      <c r="M55" s="2"/>
      <c r="N55" s="2"/>
      <c r="O55" s="2"/>
      <c r="P55" s="2"/>
      <c r="Q55" s="2"/>
      <c r="R55" s="2"/>
      <c r="Z55" s="2"/>
      <c r="AA55" s="2"/>
    </row>
    <row r="56" spans="1:25" ht="14.25">
      <c r="A56" s="2"/>
      <c r="B56" s="2"/>
      <c r="C56" s="2"/>
      <c r="D56" s="2"/>
      <c r="I56" s="2"/>
      <c r="J56" s="2"/>
      <c r="K56" s="7"/>
      <c r="L56" s="2"/>
      <c r="M56" s="2"/>
      <c r="N56" s="2"/>
      <c r="Q56" s="2"/>
      <c r="R56" s="2"/>
      <c r="S56" s="9"/>
      <c r="T56" s="2"/>
      <c r="U56" s="2"/>
      <c r="V56" s="2"/>
      <c r="W56" s="2"/>
      <c r="X56" s="2"/>
      <c r="Y56" s="2"/>
    </row>
    <row r="57" spans="1:19" ht="14.25">
      <c r="A57" s="2"/>
      <c r="B57" s="2"/>
      <c r="C57" s="2"/>
      <c r="D57" s="2"/>
      <c r="I57" s="2"/>
      <c r="J57" s="2"/>
      <c r="K57" s="7"/>
      <c r="L57" s="2"/>
      <c r="M57" s="2"/>
      <c r="N57" s="2"/>
      <c r="Q57" s="2"/>
      <c r="R57" s="2"/>
      <c r="S57" s="2"/>
    </row>
    <row r="58" spans="1:19" ht="14.25">
      <c r="A58" s="2"/>
      <c r="B58" s="2"/>
      <c r="C58" s="2"/>
      <c r="D58" s="2"/>
      <c r="I58" s="2"/>
      <c r="J58" s="2"/>
      <c r="K58" s="7"/>
      <c r="L58" s="2"/>
      <c r="M58" s="2"/>
      <c r="N58" s="2"/>
      <c r="Q58" s="2"/>
      <c r="R58" s="8"/>
      <c r="S58" s="2"/>
    </row>
    <row r="59" spans="11:18" ht="14.25">
      <c r="K59" s="38"/>
      <c r="R59" s="2"/>
    </row>
    <row r="60" spans="11:25" ht="14.25">
      <c r="K60" s="38"/>
      <c r="R60" s="2"/>
      <c r="Y60" s="2"/>
    </row>
    <row r="61" spans="11:25" ht="14.25">
      <c r="K61" s="38"/>
      <c r="Y61" s="2"/>
    </row>
    <row r="62" ht="12.75">
      <c r="K62" s="38"/>
    </row>
    <row r="63" ht="14.25">
      <c r="Y63" s="2"/>
    </row>
    <row r="64" ht="14.25">
      <c r="Y64" s="2"/>
    </row>
    <row r="66" ht="14.25">
      <c r="Y66" s="2"/>
    </row>
    <row r="67" ht="14.25">
      <c r="Y67" s="2"/>
    </row>
    <row r="68" ht="14.25">
      <c r="Y68" s="2"/>
    </row>
    <row r="69" ht="14.25">
      <c r="Y69" s="2"/>
    </row>
    <row r="70" ht="14.25">
      <c r="Y70" s="2"/>
    </row>
    <row r="71" ht="14.25">
      <c r="Y71" s="2"/>
    </row>
    <row r="72" ht="14.25">
      <c r="Y72" s="2"/>
    </row>
    <row r="73" ht="14.25">
      <c r="Y73" s="2"/>
    </row>
    <row r="74" ht="14.25">
      <c r="Y74" s="2"/>
    </row>
    <row r="75" ht="14.25">
      <c r="Y75" s="2"/>
    </row>
    <row r="76" ht="14.25">
      <c r="Y76" s="2"/>
    </row>
  </sheetData>
  <sheetProtection/>
  <printOptions/>
  <pageMargins left="0.75" right="0.75" top="1" bottom="1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2021-09-04T10:25:45Z</cp:lastPrinted>
  <dcterms:created xsi:type="dcterms:W3CDTF">2012-12-22T13:13:16Z</dcterms:created>
  <dcterms:modified xsi:type="dcterms:W3CDTF">2021-10-09T13:39:41Z</dcterms:modified>
  <cp:category/>
  <cp:version/>
  <cp:contentType/>
  <cp:contentStatus/>
</cp:coreProperties>
</file>